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kelly/Library/Mobile Documents/com~apple~CloudDocs/Allied UV Shared/Sales Operations/Web-Site Calculators/"/>
    </mc:Choice>
  </mc:AlternateContent>
  <xr:revisionPtr revIDLastSave="0" documentId="13_ncr:1_{128663CC-5814-094E-B8F4-2068BDFC0B5D}" xr6:coauthVersionLast="47" xr6:coauthVersionMax="47" xr10:uidLastSave="{00000000-0000-0000-0000-000000000000}"/>
  <bookViews>
    <workbookView xWindow="0" yWindow="880" windowWidth="41120" windowHeight="23920" xr2:uid="{6A956FD8-B3FB-2D4F-81DC-C002C52804BB}"/>
  </bookViews>
  <sheets>
    <sheet name="US Microwave and LED comparison" sheetId="1" r:id="rId1"/>
  </sheets>
  <definedNames>
    <definedName name="_xlnm.Print_Area" localSheetId="0">'US Microwave and LED comparison'!$A$1:$E$63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5" i="1"/>
  <c r="B34" i="1"/>
  <c r="E27" i="1"/>
  <c r="E26" i="1"/>
  <c r="E25" i="1"/>
  <c r="E21" i="1"/>
  <c r="B20" i="1"/>
  <c r="B19" i="1"/>
  <c r="E18" i="1"/>
  <c r="E20" i="1" s="1"/>
  <c r="B18" i="1"/>
  <c r="B17" i="1"/>
  <c r="E16" i="1"/>
  <c r="B16" i="1"/>
  <c r="E23" i="1" l="1"/>
  <c r="E28" i="1" s="1"/>
  <c r="E30" i="1" s="1"/>
  <c r="E45" i="1" s="1"/>
  <c r="B36" i="1"/>
  <c r="B23" i="1"/>
  <c r="B28" i="1" s="1"/>
  <c r="B30" i="1" s="1"/>
  <c r="B43" i="1" s="1"/>
  <c r="C60" i="1" l="1"/>
  <c r="C61" i="1"/>
  <c r="C62" i="1"/>
  <c r="B42" i="1" l="1"/>
  <c r="B45" i="1" s="1"/>
  <c r="B48" i="1" l="1"/>
  <c r="B49" i="1"/>
  <c r="B55" i="1" l="1"/>
  <c r="B54" i="1"/>
  <c r="B52" i="1"/>
  <c r="B53" i="1"/>
</calcChain>
</file>

<file path=xl/sharedStrings.xml><?xml version="1.0" encoding="utf-8"?>
<sst xmlns="http://schemas.openxmlformats.org/spreadsheetml/2006/main" count="66" uniqueCount="57">
  <si>
    <t>Outlined below is the spreadsheet for calculating your energy savings comparing Microwave UV Cure to LED UV Cure</t>
  </si>
  <si>
    <t>Instructions for use:</t>
  </si>
  <si>
    <t xml:space="preserve">1.  Enter your cost of electricity per kWh into Cell B23. </t>
  </si>
  <si>
    <t>Orange Highlighted</t>
  </si>
  <si>
    <t>2.  Enter operating hours per day (hrs) into Cell B26.</t>
  </si>
  <si>
    <t>Blue Highlighted</t>
  </si>
  <si>
    <t>3.  Enter operating days (total for year) into Cell B27</t>
  </si>
  <si>
    <t>Pink Highlighted</t>
  </si>
  <si>
    <t>Description</t>
  </si>
  <si>
    <t>Microwave</t>
  </si>
  <si>
    <t>LED</t>
  </si>
  <si>
    <t>Powering input/lamp (amp)</t>
  </si>
  <si>
    <t>Powing input/lamp (amp)</t>
  </si>
  <si>
    <t>Power input voltage (volts)</t>
  </si>
  <si>
    <t>Lamp power input per lamp (watts)</t>
  </si>
  <si>
    <t>Lamp cooling fan power per lamp (watts)</t>
  </si>
  <si>
    <t>Cooling requirement per lamp  (ton)</t>
  </si>
  <si>
    <t>Supply fan power per lamp (watts)</t>
  </si>
  <si>
    <t>Chiller input power (amps)</t>
  </si>
  <si>
    <t>Exhaust fan power per lamp (watts)</t>
  </si>
  <si>
    <t>Chiller input power (volts)</t>
  </si>
  <si>
    <t>Control panel fan power per lamp (watts)</t>
  </si>
  <si>
    <t>Chiller power input per lamp (watts)</t>
  </si>
  <si>
    <t>Total power (watts)</t>
  </si>
  <si>
    <t>Cost of Electricity per kWh</t>
  </si>
  <si>
    <t>Operating hours per day [hrs]</t>
  </si>
  <si>
    <t>Operating days (6 days a week - holidays)</t>
  </si>
  <si>
    <t>Daily Operating Cost</t>
  </si>
  <si>
    <t>Yearly Operting Cost - Per  Lamp</t>
  </si>
  <si>
    <t>Yearly Operating Cost - Per LED</t>
  </si>
  <si>
    <t>Yearly Operational Costs</t>
  </si>
  <si>
    <t>Work Day [hrs]</t>
  </si>
  <si>
    <t>Work Days Per Year [days]</t>
  </si>
  <si>
    <t>Hours per Work Year [hrs]</t>
  </si>
  <si>
    <t>Cost of Micro Bulb</t>
  </si>
  <si>
    <t>Cost of Microwave Reflector</t>
  </si>
  <si>
    <t>Time to Change Bulb &amp;/or Reflector (hr)</t>
  </si>
  <si>
    <t>Cost of Maintenance Labor per Hour</t>
  </si>
  <si>
    <t>Yearly cost of microwave bulb and reflector replacement</t>
  </si>
  <si>
    <t>Yearly cost to operate microwave lamp</t>
  </si>
  <si>
    <t>Total cost of microwave lamp</t>
  </si>
  <si>
    <t>Yearly cost to operate LED lamp</t>
  </si>
  <si>
    <t>Yearly LED savings per lamp</t>
  </si>
  <si>
    <t>% of cost to operate LED over microwave lamp</t>
  </si>
  <si>
    <t>8 Lamp UV System</t>
  </si>
  <si>
    <t>12 Lamp UV System</t>
  </si>
  <si>
    <t>16 Lamp UV System</t>
  </si>
  <si>
    <t>20 Lamp UV System</t>
  </si>
  <si>
    <t>UV Light Bulb / Consumable Life</t>
  </si>
  <si>
    <t>hrs</t>
  </si>
  <si>
    <t>years</t>
  </si>
  <si>
    <t>LED Life [hrs]</t>
  </si>
  <si>
    <t>Microwave Bulb Life [hrs]</t>
  </si>
  <si>
    <t>Reflector Life [hrs]</t>
  </si>
  <si>
    <t>DIRECTIONS FOR USE</t>
  </si>
  <si>
    <t>ENERGY SAVINGS ANALYSIS - LED v's MICROWAVE CURE</t>
  </si>
  <si>
    <t>Michael Kelly                                                                                     Allied PhotoChemical, Inc. mkelly@alliedphotochemical.com                              Mobile:  248-515-9240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</si>
</sst>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&quot;$&quot;#,##0"/>
    <numFmt numFmtId="167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ptos"/>
    </font>
    <font>
      <sz val="11"/>
      <color theme="1"/>
      <name val="Aptos"/>
    </font>
    <font>
      <sz val="11"/>
      <color rgb="FF000000"/>
      <name val="Aptos"/>
    </font>
    <font>
      <sz val="12"/>
      <color rgb="FF000000"/>
      <name val="Aptos"/>
    </font>
    <font>
      <b/>
      <sz val="14"/>
      <color theme="1"/>
      <name val="Aptos"/>
    </font>
    <font>
      <b/>
      <sz val="12"/>
      <color theme="1"/>
      <name val="Aptos"/>
    </font>
    <font>
      <b/>
      <sz val="11"/>
      <color theme="1"/>
      <name val="Aptos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3AFCF5"/>
        <bgColor indexed="64"/>
      </patternFill>
    </fill>
    <fill>
      <patternFill patternType="solid">
        <fgColor rgb="FFFF9A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AFF00"/>
        <bgColor indexed="64"/>
      </patternFill>
    </fill>
    <fill>
      <patternFill patternType="solid">
        <fgColor rgb="FF00FF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7FF"/>
        <bgColor indexed="64"/>
      </patternFill>
    </fill>
    <fill>
      <patternFill patternType="solid">
        <fgColor rgb="FFA7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7" borderId="4" xfId="0" applyFont="1" applyFill="1" applyBorder="1"/>
    <xf numFmtId="49" fontId="3" fillId="0" borderId="0" xfId="0" applyNumberFormat="1" applyFont="1" applyAlignment="1">
      <alignment horizontal="left"/>
    </xf>
    <xf numFmtId="49" fontId="3" fillId="2" borderId="4" xfId="0" applyNumberFormat="1" applyFont="1" applyFill="1" applyBorder="1"/>
    <xf numFmtId="49" fontId="3" fillId="0" borderId="0" xfId="0" applyNumberFormat="1" applyFont="1"/>
    <xf numFmtId="49" fontId="3" fillId="3" borderId="4" xfId="0" applyNumberFormat="1" applyFont="1" applyFill="1" applyBorder="1"/>
    <xf numFmtId="0" fontId="3" fillId="4" borderId="4" xfId="0" applyFont="1" applyFill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3" fillId="5" borderId="8" xfId="1" applyNumberFormat="1" applyFont="1" applyFill="1" applyBorder="1"/>
    <xf numFmtId="164" fontId="3" fillId="0" borderId="8" xfId="1" applyNumberFormat="1" applyFont="1" applyBorder="1"/>
    <xf numFmtId="0" fontId="3" fillId="0" borderId="9" xfId="0" applyFont="1" applyBorder="1"/>
    <xf numFmtId="164" fontId="3" fillId="5" borderId="10" xfId="1" applyNumberFormat="1" applyFont="1" applyFill="1" applyBorder="1"/>
    <xf numFmtId="164" fontId="3" fillId="6" borderId="0" xfId="1" applyNumberFormat="1" applyFont="1" applyFill="1"/>
    <xf numFmtId="0" fontId="3" fillId="6" borderId="0" xfId="0" applyFont="1" applyFill="1"/>
    <xf numFmtId="0" fontId="3" fillId="6" borderId="9" xfId="0" applyFont="1" applyFill="1" applyBorder="1"/>
    <xf numFmtId="164" fontId="3" fillId="6" borderId="10" xfId="1" applyNumberFormat="1" applyFont="1" applyFill="1" applyBorder="1"/>
    <xf numFmtId="0" fontId="8" fillId="0" borderId="1" xfId="0" applyFont="1" applyBorder="1"/>
    <xf numFmtId="164" fontId="8" fillId="7" borderId="4" xfId="1" applyNumberFormat="1" applyFont="1" applyFill="1" applyBorder="1"/>
    <xf numFmtId="1" fontId="3" fillId="6" borderId="0" xfId="0" applyNumberFormat="1" applyFont="1" applyFill="1"/>
    <xf numFmtId="165" fontId="3" fillId="2" borderId="6" xfId="2" applyNumberFormat="1" applyFont="1" applyFill="1" applyBorder="1"/>
    <xf numFmtId="0" fontId="3" fillId="3" borderId="8" xfId="0" applyFont="1" applyFill="1" applyBorder="1"/>
    <xf numFmtId="0" fontId="3" fillId="4" borderId="8" xfId="0" applyFont="1" applyFill="1" applyBorder="1"/>
    <xf numFmtId="44" fontId="3" fillId="0" borderId="10" xfId="0" applyNumberFormat="1" applyFont="1" applyBorder="1"/>
    <xf numFmtId="44" fontId="3" fillId="0" borderId="0" xfId="0" applyNumberFormat="1" applyFont="1"/>
    <xf numFmtId="0" fontId="8" fillId="8" borderId="1" xfId="0" applyFont="1" applyFill="1" applyBorder="1"/>
    <xf numFmtId="44" fontId="8" fillId="8" borderId="4" xfId="0" applyNumberFormat="1" applyFont="1" applyFill="1" applyBorder="1"/>
    <xf numFmtId="0" fontId="8" fillId="9" borderId="1" xfId="0" applyFont="1" applyFill="1" applyBorder="1"/>
    <xf numFmtId="44" fontId="8" fillId="9" borderId="4" xfId="2" applyFont="1" applyFill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166" fontId="8" fillId="8" borderId="14" xfId="0" applyNumberFormat="1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166" fontId="8" fillId="9" borderId="14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66" fontId="8" fillId="7" borderId="12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9" fontId="8" fillId="7" borderId="16" xfId="0" applyNumberFormat="1" applyFont="1" applyFill="1" applyBorder="1" applyAlignment="1">
      <alignment horizontal="center" vertical="center"/>
    </xf>
    <xf numFmtId="167" fontId="3" fillId="0" borderId="6" xfId="0" applyNumberFormat="1" applyFont="1" applyBorder="1"/>
    <xf numFmtId="167" fontId="3" fillId="0" borderId="8" xfId="0" applyNumberFormat="1" applyFont="1" applyBorder="1"/>
    <xf numFmtId="167" fontId="3" fillId="0" borderId="10" xfId="0" applyNumberFormat="1" applyFont="1" applyBorder="1"/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25273</xdr:colOff>
      <xdr:row>1</xdr:row>
      <xdr:rowOff>35502</xdr:rowOff>
    </xdr:from>
    <xdr:to>
      <xdr:col>0</xdr:col>
      <xdr:colOff>1908158</xdr:colOff>
      <xdr:row>1</xdr:row>
      <xdr:rowOff>890360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CA3632-892B-EDFA-7FFA-E5BB3118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73" y="477791"/>
          <a:ext cx="1882885" cy="854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C4EB-60CB-7340-AEC9-2470EFF3DFD8}">
  <sheetPr>
    <pageSetUpPr fitToPage="1"/>
  </sheetPr>
  <dimension ref="A1:F64"/>
  <sheetViews>
    <sheetView tabSelected="1" zoomScale="201" zoomScaleNormal="201" workbookViewId="0">
      <selection activeCell="A11" sqref="A11:B11"/>
    </sheetView>
  </sheetViews>
  <sheetFormatPr baseColWidth="10" defaultColWidth="8.83203125" defaultRowHeight="15" x14ac:dyDescent="0.2"/>
  <cols>
    <col min="1" max="1" width="38.1640625" customWidth="1"/>
    <col min="2" max="2" width="10.6640625" customWidth="1"/>
    <col min="3" max="3" width="9" customWidth="1"/>
    <col min="4" max="4" width="38.1640625" customWidth="1"/>
    <col min="5" max="5" width="10.1640625" bestFit="1" customWidth="1"/>
  </cols>
  <sheetData>
    <row r="1" spans="1:5" s="1" customFormat="1" ht="35" customHeight="1" thickBot="1" x14ac:dyDescent="0.25">
      <c r="A1" s="3" t="s">
        <v>55</v>
      </c>
      <c r="B1" s="4"/>
      <c r="C1" s="4"/>
      <c r="D1" s="4"/>
      <c r="E1" s="5"/>
    </row>
    <row r="2" spans="1:5" s="1" customFormat="1" ht="74" customHeight="1" thickBot="1" x14ac:dyDescent="0.25">
      <c r="A2" s="2"/>
      <c r="B2" s="2"/>
      <c r="C2" s="2"/>
      <c r="D2" s="6" t="s">
        <v>56</v>
      </c>
      <c r="E2" s="6"/>
    </row>
    <row r="3" spans="1:5" s="1" customFormat="1" ht="20" customHeight="1" thickBot="1" x14ac:dyDescent="0.25">
      <c r="A3" s="7" t="s">
        <v>54</v>
      </c>
      <c r="B3" s="8"/>
      <c r="C3" s="8"/>
      <c r="D3" s="8"/>
      <c r="E3" s="9"/>
    </row>
    <row r="4" spans="1:5" s="10" customFormat="1" ht="16" thickBot="1" x14ac:dyDescent="0.25"/>
    <row r="5" spans="1:5" s="10" customFormat="1" ht="17" thickBot="1" x14ac:dyDescent="0.25">
      <c r="A5" s="11" t="s">
        <v>0</v>
      </c>
      <c r="B5" s="12"/>
      <c r="C5" s="12"/>
      <c r="D5" s="12"/>
      <c r="E5" s="13"/>
    </row>
    <row r="6" spans="1:5" s="10" customFormat="1" ht="16" thickBot="1" x14ac:dyDescent="0.25"/>
    <row r="7" spans="1:5" s="10" customFormat="1" ht="16" thickBot="1" x14ac:dyDescent="0.25">
      <c r="A7" s="14" t="s">
        <v>1</v>
      </c>
    </row>
    <row r="8" spans="1:5" s="10" customFormat="1" ht="16" thickBot="1" x14ac:dyDescent="0.25"/>
    <row r="9" spans="1:5" s="10" customFormat="1" ht="16" thickBot="1" x14ac:dyDescent="0.25">
      <c r="A9" s="15" t="s">
        <v>2</v>
      </c>
      <c r="B9" s="15"/>
      <c r="C9" s="16"/>
      <c r="D9" s="17" t="s">
        <v>3</v>
      </c>
    </row>
    <row r="10" spans="1:5" s="10" customFormat="1" ht="16" thickBot="1" x14ac:dyDescent="0.25">
      <c r="A10" s="15" t="s">
        <v>4</v>
      </c>
      <c r="B10" s="15"/>
      <c r="C10" s="18"/>
      <c r="D10" s="17" t="s">
        <v>5</v>
      </c>
    </row>
    <row r="11" spans="1:5" s="10" customFormat="1" ht="16" thickBot="1" x14ac:dyDescent="0.25">
      <c r="A11" s="15" t="s">
        <v>6</v>
      </c>
      <c r="B11" s="15"/>
      <c r="C11" s="19"/>
      <c r="D11" s="10" t="s">
        <v>7</v>
      </c>
    </row>
    <row r="12" spans="1:5" s="10" customFormat="1" ht="16" thickBot="1" x14ac:dyDescent="0.25">
      <c r="A12" s="17"/>
    </row>
    <row r="13" spans="1:5" s="10" customFormat="1" ht="16" thickBot="1" x14ac:dyDescent="0.25">
      <c r="A13" s="20" t="s">
        <v>8</v>
      </c>
      <c r="B13" s="21" t="s">
        <v>9</v>
      </c>
      <c r="D13" s="20" t="s">
        <v>8</v>
      </c>
      <c r="E13" s="21" t="s">
        <v>10</v>
      </c>
    </row>
    <row r="14" spans="1:5" s="10" customFormat="1" x14ac:dyDescent="0.2">
      <c r="A14" s="22" t="s">
        <v>11</v>
      </c>
      <c r="B14" s="23">
        <v>12</v>
      </c>
      <c r="D14" s="22" t="s">
        <v>12</v>
      </c>
      <c r="E14" s="23">
        <v>80</v>
      </c>
    </row>
    <row r="15" spans="1:5" s="10" customFormat="1" x14ac:dyDescent="0.2">
      <c r="A15" s="24" t="s">
        <v>13</v>
      </c>
      <c r="B15" s="25">
        <v>480</v>
      </c>
      <c r="D15" s="24" t="s">
        <v>13</v>
      </c>
      <c r="E15" s="25">
        <v>48</v>
      </c>
    </row>
    <row r="16" spans="1:5" s="10" customFormat="1" x14ac:dyDescent="0.2">
      <c r="A16" s="24" t="s">
        <v>14</v>
      </c>
      <c r="B16" s="26">
        <f>B15*B14*0.8*1.73</f>
        <v>7971.84</v>
      </c>
      <c r="D16" s="24" t="s">
        <v>14</v>
      </c>
      <c r="E16" s="26">
        <f>E14*E15</f>
        <v>3840</v>
      </c>
    </row>
    <row r="17" spans="1:5" s="10" customFormat="1" x14ac:dyDescent="0.2">
      <c r="A17" s="24" t="s">
        <v>15</v>
      </c>
      <c r="B17" s="26">
        <f>460*34*0.8*1.73/10</f>
        <v>2164.576</v>
      </c>
      <c r="D17" s="24" t="s">
        <v>16</v>
      </c>
      <c r="E17" s="27">
        <v>0.89767759459999996</v>
      </c>
    </row>
    <row r="18" spans="1:5" s="10" customFormat="1" x14ac:dyDescent="0.2">
      <c r="A18" s="24" t="s">
        <v>17</v>
      </c>
      <c r="B18" s="26">
        <f>460*3*0.8*1.73/5</f>
        <v>381.98400000000004</v>
      </c>
      <c r="D18" s="24" t="s">
        <v>18</v>
      </c>
      <c r="E18" s="27">
        <f>65/20*E17</f>
        <v>2.9174521824499999</v>
      </c>
    </row>
    <row r="19" spans="1:5" s="10" customFormat="1" x14ac:dyDescent="0.2">
      <c r="A19" s="24" t="s">
        <v>19</v>
      </c>
      <c r="B19" s="26">
        <f>460*3*0.8*1.73/10</f>
        <v>190.99200000000002</v>
      </c>
      <c r="D19" s="24" t="s">
        <v>20</v>
      </c>
      <c r="E19" s="27">
        <v>460</v>
      </c>
    </row>
    <row r="20" spans="1:5" s="10" customFormat="1" ht="16" thickBot="1" x14ac:dyDescent="0.25">
      <c r="A20" s="28" t="s">
        <v>21</v>
      </c>
      <c r="B20" s="29">
        <f>460*7.6*0.8*1.73/10</f>
        <v>483.84640000000002</v>
      </c>
      <c r="D20" s="24" t="s">
        <v>22</v>
      </c>
      <c r="E20" s="26">
        <f>E19*E18*0.8*1.73</f>
        <v>1857.3667574349679</v>
      </c>
    </row>
    <row r="21" spans="1:5" s="10" customFormat="1" ht="16" thickBot="1" x14ac:dyDescent="0.25">
      <c r="B21" s="30"/>
      <c r="C21" s="31"/>
      <c r="D21" s="32" t="s">
        <v>19</v>
      </c>
      <c r="E21" s="33">
        <f>460*3*1.73/20</f>
        <v>119.37</v>
      </c>
    </row>
    <row r="22" spans="1:5" s="10" customFormat="1" ht="16" thickBot="1" x14ac:dyDescent="0.25">
      <c r="B22" s="30"/>
      <c r="C22" s="31"/>
      <c r="D22" s="31"/>
      <c r="E22" s="30"/>
    </row>
    <row r="23" spans="1:5" s="10" customFormat="1" ht="16" thickBot="1" x14ac:dyDescent="0.25">
      <c r="A23" s="34" t="s">
        <v>23</v>
      </c>
      <c r="B23" s="35">
        <f>SUM(B16:B20)</f>
        <v>11193.238400000002</v>
      </c>
      <c r="D23" s="34" t="s">
        <v>23</v>
      </c>
      <c r="E23" s="35">
        <f>E16+E20+E21</f>
        <v>5816.7367574349673</v>
      </c>
    </row>
    <row r="24" spans="1:5" s="10" customFormat="1" ht="16" thickBot="1" x14ac:dyDescent="0.25">
      <c r="B24" s="36"/>
      <c r="C24" s="31"/>
      <c r="D24" s="31"/>
      <c r="E24" s="36"/>
    </row>
    <row r="25" spans="1:5" s="10" customFormat="1" x14ac:dyDescent="0.2">
      <c r="A25" s="22" t="s">
        <v>24</v>
      </c>
      <c r="B25" s="37">
        <v>0.1053</v>
      </c>
      <c r="D25" s="22" t="s">
        <v>24</v>
      </c>
      <c r="E25" s="37">
        <f>+B25</f>
        <v>0.1053</v>
      </c>
    </row>
    <row r="26" spans="1:5" s="10" customFormat="1" x14ac:dyDescent="0.2">
      <c r="A26" s="24" t="s">
        <v>25</v>
      </c>
      <c r="B26" s="38">
        <v>20</v>
      </c>
      <c r="D26" s="24" t="s">
        <v>25</v>
      </c>
      <c r="E26" s="38">
        <f>+B26</f>
        <v>20</v>
      </c>
    </row>
    <row r="27" spans="1:5" s="10" customFormat="1" x14ac:dyDescent="0.2">
      <c r="A27" s="24" t="s">
        <v>26</v>
      </c>
      <c r="B27" s="39">
        <v>300</v>
      </c>
      <c r="D27" s="24" t="s">
        <v>26</v>
      </c>
      <c r="E27" s="39">
        <f>+B27</f>
        <v>300</v>
      </c>
    </row>
    <row r="28" spans="1:5" s="10" customFormat="1" ht="16" thickBot="1" x14ac:dyDescent="0.25">
      <c r="A28" s="28" t="s">
        <v>27</v>
      </c>
      <c r="B28" s="40">
        <f>(B23/1000)*B26*B25</f>
        <v>23.572960070400004</v>
      </c>
      <c r="D28" s="28" t="s">
        <v>27</v>
      </c>
      <c r="E28" s="40">
        <f>(E23/1000)*E25*E26</f>
        <v>12.250047611158044</v>
      </c>
    </row>
    <row r="29" spans="1:5" s="10" customFormat="1" ht="16" thickBot="1" x14ac:dyDescent="0.25">
      <c r="B29" s="41"/>
      <c r="E29" s="41"/>
    </row>
    <row r="30" spans="1:5" s="10" customFormat="1" ht="16" thickBot="1" x14ac:dyDescent="0.25">
      <c r="A30" s="42" t="s">
        <v>28</v>
      </c>
      <c r="B30" s="43">
        <f>B28*B27</f>
        <v>7071.8880211200012</v>
      </c>
      <c r="D30" s="44" t="s">
        <v>29</v>
      </c>
      <c r="E30" s="45">
        <f>E28*E27</f>
        <v>3675.0142833474133</v>
      </c>
    </row>
    <row r="31" spans="1:5" s="10" customFormat="1" x14ac:dyDescent="0.2"/>
    <row r="32" spans="1:5" s="10" customFormat="1" ht="16" thickBot="1" x14ac:dyDescent="0.25"/>
    <row r="33" spans="1:6" s="10" customFormat="1" ht="16" thickBot="1" x14ac:dyDescent="0.25">
      <c r="A33" s="46" t="s">
        <v>30</v>
      </c>
      <c r="B33" s="47"/>
    </row>
    <row r="34" spans="1:6" s="10" customFormat="1" x14ac:dyDescent="0.2">
      <c r="A34" s="48" t="s">
        <v>31</v>
      </c>
      <c r="B34" s="49">
        <f>+B26</f>
        <v>20</v>
      </c>
      <c r="C34" s="50"/>
    </row>
    <row r="35" spans="1:6" s="10" customFormat="1" x14ac:dyDescent="0.2">
      <c r="A35" s="51" t="s">
        <v>32</v>
      </c>
      <c r="B35" s="52">
        <f>+B27</f>
        <v>300</v>
      </c>
      <c r="C35" s="50"/>
    </row>
    <row r="36" spans="1:6" s="10" customFormat="1" x14ac:dyDescent="0.2">
      <c r="A36" s="51" t="s">
        <v>33</v>
      </c>
      <c r="B36" s="52">
        <f>B35*B34</f>
        <v>6000</v>
      </c>
      <c r="C36" s="50"/>
    </row>
    <row r="37" spans="1:6" s="10" customFormat="1" x14ac:dyDescent="0.2">
      <c r="A37" s="51" t="s">
        <v>34</v>
      </c>
      <c r="B37" s="53">
        <f>390/0.85</f>
        <v>458.8235294117647</v>
      </c>
      <c r="C37" s="50"/>
    </row>
    <row r="38" spans="1:6" s="10" customFormat="1" x14ac:dyDescent="0.2">
      <c r="A38" s="51" t="s">
        <v>35</v>
      </c>
      <c r="B38" s="53">
        <f>250/0.85</f>
        <v>294.11764705882354</v>
      </c>
      <c r="C38" s="50"/>
      <c r="D38" s="50"/>
      <c r="E38" s="50"/>
      <c r="F38" s="50"/>
    </row>
    <row r="39" spans="1:6" s="10" customFormat="1" x14ac:dyDescent="0.2">
      <c r="A39" s="51" t="s">
        <v>36</v>
      </c>
      <c r="B39" s="52">
        <v>1</v>
      </c>
      <c r="C39" s="50"/>
      <c r="D39" s="50"/>
      <c r="E39" s="50"/>
      <c r="F39" s="50"/>
    </row>
    <row r="40" spans="1:6" s="10" customFormat="1" x14ac:dyDescent="0.2">
      <c r="A40" s="51" t="s">
        <v>37</v>
      </c>
      <c r="B40" s="53">
        <v>65</v>
      </c>
      <c r="C40" s="50"/>
      <c r="D40" s="50"/>
      <c r="E40" s="50"/>
      <c r="F40" s="50"/>
    </row>
    <row r="41" spans="1:6" s="10" customFormat="1" x14ac:dyDescent="0.2">
      <c r="A41" s="51"/>
      <c r="B41" s="52"/>
      <c r="C41" s="50"/>
      <c r="D41" s="50"/>
      <c r="E41" s="50"/>
      <c r="F41" s="50"/>
    </row>
    <row r="42" spans="1:6" s="10" customFormat="1" ht="32" x14ac:dyDescent="0.2">
      <c r="A42" s="54" t="s">
        <v>38</v>
      </c>
      <c r="B42" s="53">
        <f>B37/C61+B38/C62+B39*B40/C61+B39+B40/C62</f>
        <v>528.53676470588243</v>
      </c>
      <c r="C42" s="50"/>
      <c r="D42" s="50"/>
      <c r="E42" s="50"/>
      <c r="F42" s="50"/>
    </row>
    <row r="43" spans="1:6" s="10" customFormat="1" ht="16" thickBot="1" x14ac:dyDescent="0.25">
      <c r="A43" s="55" t="s">
        <v>39</v>
      </c>
      <c r="B43" s="56">
        <f>+B30</f>
        <v>7071.8880211200012</v>
      </c>
      <c r="C43" s="50"/>
      <c r="D43" s="50"/>
      <c r="E43" s="50"/>
      <c r="F43" s="50"/>
    </row>
    <row r="44" spans="1:6" s="10" customFormat="1" ht="16" thickBot="1" x14ac:dyDescent="0.25"/>
    <row r="45" spans="1:6" s="10" customFormat="1" ht="16" thickBot="1" x14ac:dyDescent="0.25">
      <c r="A45" s="57" t="s">
        <v>40</v>
      </c>
      <c r="B45" s="58">
        <f>SUM(B42:B43)</f>
        <v>7600.4247858258841</v>
      </c>
      <c r="C45" s="50"/>
      <c r="D45" s="59" t="s">
        <v>41</v>
      </c>
      <c r="E45" s="60">
        <f>+E30</f>
        <v>3675.0142833474133</v>
      </c>
      <c r="F45" s="50"/>
    </row>
    <row r="46" spans="1:6" s="10" customFormat="1" x14ac:dyDescent="0.2">
      <c r="C46" s="50"/>
      <c r="D46" s="50"/>
      <c r="E46" s="50"/>
      <c r="F46" s="50"/>
    </row>
    <row r="47" spans="1:6" s="10" customFormat="1" ht="16" thickBot="1" x14ac:dyDescent="0.25">
      <c r="A47" s="50"/>
      <c r="B47" s="61"/>
      <c r="C47" s="50"/>
      <c r="D47" s="50"/>
      <c r="E47" s="50"/>
      <c r="F47" s="50"/>
    </row>
    <row r="48" spans="1:6" s="10" customFormat="1" x14ac:dyDescent="0.2">
      <c r="A48" s="62" t="s">
        <v>42</v>
      </c>
      <c r="B48" s="63">
        <f>B45-E45</f>
        <v>3925.4105024784708</v>
      </c>
      <c r="C48" s="50"/>
      <c r="D48" s="50"/>
      <c r="E48" s="50"/>
      <c r="F48" s="50"/>
    </row>
    <row r="49" spans="1:6" s="10" customFormat="1" ht="33" thickBot="1" x14ac:dyDescent="0.25">
      <c r="A49" s="64" t="s">
        <v>43</v>
      </c>
      <c r="B49" s="65">
        <f>E45/B45</f>
        <v>0.48352748522700834</v>
      </c>
      <c r="C49" s="50"/>
      <c r="D49" s="50"/>
      <c r="E49" s="50"/>
      <c r="F49" s="50"/>
    </row>
    <row r="50" spans="1:6" s="10" customFormat="1" x14ac:dyDescent="0.2"/>
    <row r="51" spans="1:6" s="10" customFormat="1" ht="16" thickBot="1" x14ac:dyDescent="0.25"/>
    <row r="52" spans="1:6" s="10" customFormat="1" x14ac:dyDescent="0.2">
      <c r="A52" s="22" t="s">
        <v>44</v>
      </c>
      <c r="B52" s="66">
        <f>8*B48</f>
        <v>31403.284019827766</v>
      </c>
    </row>
    <row r="53" spans="1:6" s="10" customFormat="1" x14ac:dyDescent="0.2">
      <c r="A53" s="24" t="s">
        <v>45</v>
      </c>
      <c r="B53" s="67">
        <f>12*B48</f>
        <v>47104.926029741648</v>
      </c>
    </row>
    <row r="54" spans="1:6" s="10" customFormat="1" x14ac:dyDescent="0.2">
      <c r="A54" s="24" t="s">
        <v>46</v>
      </c>
      <c r="B54" s="67">
        <f>16*B48</f>
        <v>62806.568039655533</v>
      </c>
    </row>
    <row r="55" spans="1:6" s="10" customFormat="1" ht="16" thickBot="1" x14ac:dyDescent="0.25">
      <c r="A55" s="28" t="s">
        <v>47</v>
      </c>
      <c r="B55" s="68">
        <f>20*B48</f>
        <v>78508.210049569418</v>
      </c>
    </row>
    <row r="56" spans="1:6" s="10" customFormat="1" x14ac:dyDescent="0.2"/>
    <row r="57" spans="1:6" s="10" customFormat="1" ht="16" thickBot="1" x14ac:dyDescent="0.25"/>
    <row r="58" spans="1:6" s="10" customFormat="1" ht="16" thickBot="1" x14ac:dyDescent="0.25">
      <c r="A58" s="69" t="s">
        <v>48</v>
      </c>
      <c r="B58" s="70"/>
      <c r="C58" s="71"/>
    </row>
    <row r="59" spans="1:6" s="10" customFormat="1" x14ac:dyDescent="0.2">
      <c r="A59" s="72"/>
      <c r="B59" s="73" t="s">
        <v>49</v>
      </c>
      <c r="C59" s="74" t="s">
        <v>50</v>
      </c>
    </row>
    <row r="60" spans="1:6" s="10" customFormat="1" x14ac:dyDescent="0.2">
      <c r="A60" s="75" t="s">
        <v>51</v>
      </c>
      <c r="B60" s="50">
        <v>40000</v>
      </c>
      <c r="C60" s="76">
        <f>B60/B36</f>
        <v>6.666666666666667</v>
      </c>
    </row>
    <row r="61" spans="1:6" s="10" customFormat="1" x14ac:dyDescent="0.2">
      <c r="A61" s="75" t="s">
        <v>52</v>
      </c>
      <c r="B61" s="50">
        <v>8000</v>
      </c>
      <c r="C61" s="76">
        <f>B61/B36</f>
        <v>1.3333333333333333</v>
      </c>
    </row>
    <row r="62" spans="1:6" s="10" customFormat="1" ht="16" thickBot="1" x14ac:dyDescent="0.25">
      <c r="A62" s="77" t="s">
        <v>53</v>
      </c>
      <c r="B62" s="78">
        <v>16000</v>
      </c>
      <c r="C62" s="79">
        <f>B62/B36</f>
        <v>2.6666666666666665</v>
      </c>
    </row>
    <row r="63" spans="1:6" s="10" customFormat="1" x14ac:dyDescent="0.2"/>
    <row r="64" spans="1:6" s="10" customFormat="1" x14ac:dyDescent="0.2"/>
  </sheetData>
  <mergeCells count="9">
    <mergeCell ref="A1:E1"/>
    <mergeCell ref="D2:E2"/>
    <mergeCell ref="A3:E3"/>
    <mergeCell ref="A58:C58"/>
    <mergeCell ref="A5:E5"/>
    <mergeCell ref="A9:B9"/>
    <mergeCell ref="A10:B10"/>
    <mergeCell ref="A11:B11"/>
    <mergeCell ref="A33:B33"/>
  </mergeCells>
  <pageMargins left="0.7" right="0.7" top="0.75" bottom="0.75" header="0.3" footer="0.3"/>
  <pageSetup scale="80" fitToHeight="2" orientation="portrait" horizontalDpi="0" verticalDpi="0"/>
  <headerFooter>
    <oddHeader>&amp;L&amp;"Calibri,Regular"&amp;K000000Allied PhotoChemical Energy Savings Analysis&amp;R&amp;"Calibri,Regular"&amp;K000000CONFIDENTIAL</oddHeader>
    <oddFooter>&amp;L&amp;"Calibri,Regular"&amp;K000000Contact Michael Kelly - Allied PhotoChemical&amp;R&amp;"Calibri,Regular"&amp;K000000Energy Savings Analysis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Microwave and LED comparison</vt:lpstr>
      <vt:lpstr>'US Microwave and LED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K.</dc:creator>
  <cp:lastModifiedBy>Alex K.</cp:lastModifiedBy>
  <cp:lastPrinted>2025-01-07T12:34:38Z</cp:lastPrinted>
  <dcterms:created xsi:type="dcterms:W3CDTF">2023-12-11T14:53:14Z</dcterms:created>
  <dcterms:modified xsi:type="dcterms:W3CDTF">2025-01-07T12:38:54Z</dcterms:modified>
</cp:coreProperties>
</file>